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35" windowHeight="6690" activeTab="2"/>
  </bookViews>
  <sheets>
    <sheet name="Meetbrief" sheetId="1" r:id="rId1"/>
    <sheet name="Targets" sheetId="2" r:id="rId2"/>
    <sheet name="Polar" sheetId="3" r:id="rId3"/>
    <sheet name="Apparent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</sheets>
  <definedNames>
    <definedName name="kts2ms">'Meetbrief'!$K$18</definedName>
  </definedNames>
  <calcPr fullCalcOnLoad="1"/>
</workbook>
</file>

<file path=xl/sharedStrings.xml><?xml version="1.0" encoding="utf-8"?>
<sst xmlns="http://schemas.openxmlformats.org/spreadsheetml/2006/main" count="37" uniqueCount="18">
  <si>
    <t>time allowances in sec/mi by tws &amp; tw angle</t>
  </si>
  <si>
    <t>TWS</t>
  </si>
  <si>
    <t>kts</t>
  </si>
  <si>
    <t>CHECKSUM</t>
  </si>
  <si>
    <t>BEAT</t>
  </si>
  <si>
    <t>angles</t>
  </si>
  <si>
    <t>angle</t>
  </si>
  <si>
    <t>1852/3600</t>
  </si>
  <si>
    <t>VMG</t>
  </si>
  <si>
    <t>boat</t>
  </si>
  <si>
    <t>RUN</t>
  </si>
  <si>
    <t>AWS</t>
  </si>
  <si>
    <t>AWA</t>
  </si>
  <si>
    <t>X79 boatspeeds by tws &amp; tw angle</t>
  </si>
  <si>
    <t>deg</t>
  </si>
  <si>
    <t>Apparent wind speeds &amp; angles</t>
  </si>
  <si>
    <t>APPARENT</t>
  </si>
  <si>
    <t>opt. Beat</t>
  </si>
</sst>
</file>

<file path=xl/styles.xml><?xml version="1.0" encoding="utf-8"?>
<styleSheet xmlns="http://schemas.openxmlformats.org/spreadsheetml/2006/main">
  <numFmts count="30">
    <numFmt numFmtId="5" formatCode="&quot;f&quot;#,##0_);\(&quot;f&quot;#,##0\)"/>
    <numFmt numFmtId="6" formatCode="&quot;f&quot;#,##0_);[Red]\(&quot;f&quot;#,##0\)"/>
    <numFmt numFmtId="7" formatCode="&quot;f&quot;#,##0.00_);\(&quot;f&quot;#,##0.00\)"/>
    <numFmt numFmtId="8" formatCode="&quot;f&quot;#,##0.00_);[Red]\(&quot;f&quot;#,##0.00\)"/>
    <numFmt numFmtId="42" formatCode="_(&quot;f&quot;* #,##0_);_(&quot;f&quot;* \(#,##0\);_(&quot;f&quot;* &quot;-&quot;_);_(@_)"/>
    <numFmt numFmtId="41" formatCode="_(* #,##0_);_(* \(#,##0\);_(* &quot;-&quot;_);_(@_)"/>
    <numFmt numFmtId="44" formatCode="_(&quot;f&quot;* #,##0.00_);_(&quot;f&quot;* \(#,##0.00\);_(&quot;f&quot;* &quot;-&quot;??_);_(@_)"/>
    <numFmt numFmtId="43" formatCode="_(* #,##0.00_);_(* \(#,##0.00\);_(* &quot;-&quot;??_);_(@_)"/>
    <numFmt numFmtId="164" formatCode="&quot;fl&quot;#,##0;\-&quot;fl&quot;#,##0"/>
    <numFmt numFmtId="165" formatCode="&quot;fl&quot;#,##0;[Red]\-&quot;fl&quot;#,##0"/>
    <numFmt numFmtId="166" formatCode="&quot;fl&quot;#,##0.00;\-&quot;fl&quot;#,##0.00"/>
    <numFmt numFmtId="167" formatCode="&quot;fl&quot;#,##0.00;[Red]\-&quot;fl&quot;#,##0.00"/>
    <numFmt numFmtId="168" formatCode="_-&quot;fl&quot;* #,##0_-;\-&quot;fl&quot;* #,##0_-;_-&quot;fl&quot;* &quot;-&quot;_-;_-@_-"/>
    <numFmt numFmtId="169" formatCode="_-* #,##0_-;\-* #,##0_-;_-* &quot;-&quot;_-;_-@_-"/>
    <numFmt numFmtId="170" formatCode="_-&quot;fl&quot;* #,##0.00_-;\-&quot;fl&quot;* #,##0.00_-;_-&quot;fl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* #,##0_-;_-* #,##0\-;_-* &quot;-&quot;_-;_-@_-"/>
    <numFmt numFmtId="184" formatCode="_-&quot;fl&quot;\ * #,##0.00_-;_-&quot;fl&quot;\ * #,##0.00\-;_-&quot;fl&quot;\ * &quot;-&quot;??_-;_-@_-"/>
    <numFmt numFmtId="185" formatCode="_-* #,##0.00_-;_-* #,##0.00\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85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Target boatspeed X79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6"/>
          <c:w val="0.8425"/>
          <c:h val="0.76575"/>
        </c:manualLayout>
      </c:layout>
      <c:scatterChart>
        <c:scatterStyle val="smooth"/>
        <c:varyColors val="0"/>
        <c:ser>
          <c:idx val="0"/>
          <c:order val="0"/>
          <c:tx>
            <c:strRef>
              <c:f>Meetbrief!$A$18</c:f>
              <c:strCache>
                <c:ptCount val="1"/>
                <c:pt idx="0">
                  <c:v>BEAT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Meetbrief!$C$20:$I$20</c:f>
              <c:numCache>
                <c:ptCount val="7"/>
                <c:pt idx="0">
                  <c:v>4.466936761173756</c:v>
                </c:pt>
                <c:pt idx="1">
                  <c:v>5.143446241967758</c:v>
                </c:pt>
                <c:pt idx="2">
                  <c:v>5.376092761075034</c:v>
                </c:pt>
                <c:pt idx="3">
                  <c:v>5.474606602518336</c:v>
                </c:pt>
                <c:pt idx="4">
                  <c:v>5.538837408332235</c:v>
                </c:pt>
                <c:pt idx="5">
                  <c:v>5.575749452790629</c:v>
                </c:pt>
                <c:pt idx="6">
                  <c:v>5.645694666641856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Meetbrief!$C$23:$I$23</c:f>
              <c:numCache>
                <c:ptCount val="7"/>
                <c:pt idx="0">
                  <c:v>4.066322372317773</c:v>
                </c:pt>
                <c:pt idx="1">
                  <c:v>4.850742420256992</c:v>
                </c:pt>
                <c:pt idx="2">
                  <c:v>5.029730201480393</c:v>
                </c:pt>
                <c:pt idx="3">
                  <c:v>5.592068443129314</c:v>
                </c:pt>
                <c:pt idx="4">
                  <c:v>6.0422220798837625</c:v>
                </c:pt>
                <c:pt idx="5">
                  <c:v>6.436881232720697</c:v>
                </c:pt>
                <c:pt idx="6">
                  <c:v>7.1687193317914115</c:v>
                </c:pt>
              </c:numCache>
            </c:numRef>
          </c:yVal>
          <c:smooth val="1"/>
        </c:ser>
        <c:axId val="8955212"/>
        <c:axId val="13488045"/>
      </c:scatterChart>
      <c:valAx>
        <c:axId val="8955212"/>
        <c:scaling>
          <c:orientation val="minMax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88045"/>
        <c:crosses val="autoZero"/>
        <c:crossBetween val="midCat"/>
        <c:dispUnits/>
      </c:valAx>
      <c:valAx>
        <c:axId val="13488045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Boatspeed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955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6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RUN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175"/>
          <c:w val="0.795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Meetbrief!$C$21:$I$21</c:f>
              <c:numCache>
                <c:ptCount val="7"/>
                <c:pt idx="0">
                  <c:v>140.6</c:v>
                </c:pt>
                <c:pt idx="1">
                  <c:v>146</c:v>
                </c:pt>
                <c:pt idx="2">
                  <c:v>163.6</c:v>
                </c:pt>
                <c:pt idx="3">
                  <c:v>170.1</c:v>
                </c:pt>
                <c:pt idx="4">
                  <c:v>173.9</c:v>
                </c:pt>
                <c:pt idx="5">
                  <c:v>174.9</c:v>
                </c:pt>
                <c:pt idx="6">
                  <c:v>175</c:v>
                </c:pt>
              </c:numCache>
            </c:numRef>
          </c:val>
          <c:smooth val="1"/>
        </c:ser>
        <c:axId val="54283542"/>
        <c:axId val="18789831"/>
      </c:lineChart>
      <c:catAx>
        <c:axId val="542835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89831"/>
        <c:crosses val="max"/>
        <c:auto val="0"/>
        <c:lblOffset val="100"/>
        <c:noMultiLvlLbl val="0"/>
      </c:catAx>
      <c:valAx>
        <c:axId val="18789831"/>
        <c:scaling>
          <c:orientation val="maxMin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TWA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835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2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BEAT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5"/>
          <c:w val="0.803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Meetbrief!$A$3</c:f>
              <c:strCache>
                <c:ptCount val="1"/>
                <c:pt idx="0">
                  <c:v>BEAT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Meetbrief!$C$3:$I$3</c:f>
              <c:numCache>
                <c:ptCount val="7"/>
                <c:pt idx="0">
                  <c:v>46.9</c:v>
                </c:pt>
                <c:pt idx="1">
                  <c:v>44.2</c:v>
                </c:pt>
                <c:pt idx="2">
                  <c:v>42.4</c:v>
                </c:pt>
                <c:pt idx="3">
                  <c:v>41.3</c:v>
                </c:pt>
                <c:pt idx="4">
                  <c:v>41</c:v>
                </c:pt>
                <c:pt idx="5">
                  <c:v>41.1</c:v>
                </c:pt>
                <c:pt idx="6">
                  <c:v>42.1</c:v>
                </c:pt>
              </c:numCache>
            </c:numRef>
          </c:val>
          <c:smooth val="1"/>
        </c:ser>
        <c:marker val="1"/>
        <c:axId val="34890752"/>
        <c:axId val="45581313"/>
      </c:lineChart>
      <c:catAx>
        <c:axId val="348907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581313"/>
        <c:crosses val="max"/>
        <c:auto val="0"/>
        <c:lblOffset val="100"/>
        <c:noMultiLvlLbl val="0"/>
      </c:catAx>
      <c:valAx>
        <c:axId val="45581313"/>
        <c:scaling>
          <c:orientation val="maxMin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 angle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907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699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25</xdr:row>
      <xdr:rowOff>9525</xdr:rowOff>
    </xdr:from>
    <xdr:to>
      <xdr:col>7</xdr:col>
      <xdr:colOff>276225</xdr:colOff>
      <xdr:row>29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4057650"/>
          <a:ext cx="30194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Based on information from IMS certificate X79 'HeXenjacht', 1996.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123825</xdr:rowOff>
    </xdr:from>
    <xdr:to>
      <xdr:col>9</xdr:col>
      <xdr:colOff>542925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314325" y="123825"/>
        <a:ext cx="57150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20</xdr:row>
      <xdr:rowOff>85725</xdr:rowOff>
    </xdr:from>
    <xdr:to>
      <xdr:col>9</xdr:col>
      <xdr:colOff>552450</xdr:colOff>
      <xdr:row>37</xdr:row>
      <xdr:rowOff>38100</xdr:rowOff>
    </xdr:to>
    <xdr:graphicFrame>
      <xdr:nvGraphicFramePr>
        <xdr:cNvPr id="2" name="Chart 3"/>
        <xdr:cNvGraphicFramePr/>
      </xdr:nvGraphicFramePr>
      <xdr:xfrm>
        <a:off x="323850" y="3324225"/>
        <a:ext cx="57150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38</xdr:row>
      <xdr:rowOff>28575</xdr:rowOff>
    </xdr:from>
    <xdr:to>
      <xdr:col>9</xdr:col>
      <xdr:colOff>561975</xdr:colOff>
      <xdr:row>53</xdr:row>
      <xdr:rowOff>123825</xdr:rowOff>
    </xdr:to>
    <xdr:graphicFrame>
      <xdr:nvGraphicFramePr>
        <xdr:cNvPr id="3" name="Chart 4"/>
        <xdr:cNvGraphicFramePr/>
      </xdr:nvGraphicFramePr>
      <xdr:xfrm>
        <a:off x="323850" y="6181725"/>
        <a:ext cx="57245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10</xdr:row>
      <xdr:rowOff>95250</xdr:rowOff>
    </xdr:from>
    <xdr:to>
      <xdr:col>9</xdr:col>
      <xdr:colOff>314325</xdr:colOff>
      <xdr:row>45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33550"/>
          <a:ext cx="5353050" cy="56864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I29" sqref="I29"/>
    </sheetView>
  </sheetViews>
  <sheetFormatPr defaultColWidth="9.140625" defaultRowHeight="12.75"/>
  <cols>
    <col min="10" max="10" width="9.140625" style="10" customWidth="1"/>
  </cols>
  <sheetData>
    <row r="1" ht="12.75">
      <c r="A1" t="s">
        <v>0</v>
      </c>
    </row>
    <row r="2" spans="1:11" ht="12.75">
      <c r="A2" t="s">
        <v>1</v>
      </c>
      <c r="B2" t="s">
        <v>2</v>
      </c>
      <c r="C2">
        <v>6</v>
      </c>
      <c r="D2">
        <v>8</v>
      </c>
      <c r="E2">
        <v>10</v>
      </c>
      <c r="F2">
        <v>12</v>
      </c>
      <c r="G2">
        <v>14</v>
      </c>
      <c r="H2">
        <v>16</v>
      </c>
      <c r="I2">
        <v>20</v>
      </c>
      <c r="K2" t="s">
        <v>3</v>
      </c>
    </row>
    <row r="3" spans="1:11" ht="12.75">
      <c r="A3" t="s">
        <v>4</v>
      </c>
      <c r="B3" t="s">
        <v>5</v>
      </c>
      <c r="C3">
        <v>46.9</v>
      </c>
      <c r="D3">
        <v>44.2</v>
      </c>
      <c r="E3">
        <v>42.4</v>
      </c>
      <c r="F3">
        <v>41.3</v>
      </c>
      <c r="G3">
        <v>41</v>
      </c>
      <c r="H3">
        <v>41.1</v>
      </c>
      <c r="I3">
        <v>42.1</v>
      </c>
      <c r="K3">
        <f>SUM(C3:J3)</f>
        <v>299.00000000000006</v>
      </c>
    </row>
    <row r="4" spans="3:11" ht="12.75">
      <c r="C4">
        <v>1179.5</v>
      </c>
      <c r="D4">
        <v>976.3</v>
      </c>
      <c r="E4">
        <v>906.8</v>
      </c>
      <c r="F4">
        <v>875.3</v>
      </c>
      <c r="G4">
        <v>861.2</v>
      </c>
      <c r="H4">
        <v>856.8</v>
      </c>
      <c r="I4">
        <v>859.4</v>
      </c>
      <c r="K4">
        <f aca="true" t="shared" si="0" ref="K4:K14">SUM(C4:J4)</f>
        <v>6515.3</v>
      </c>
    </row>
    <row r="5" spans="2:11" ht="12.75">
      <c r="B5">
        <v>52</v>
      </c>
      <c r="C5">
        <v>745.3</v>
      </c>
      <c r="D5">
        <v>639.8</v>
      </c>
      <c r="E5">
        <v>607.7</v>
      </c>
      <c r="F5">
        <v>593.7</v>
      </c>
      <c r="G5">
        <v>586.1</v>
      </c>
      <c r="H5">
        <v>581</v>
      </c>
      <c r="I5">
        <v>575.6</v>
      </c>
      <c r="K5">
        <f t="shared" si="0"/>
        <v>4329.2</v>
      </c>
    </row>
    <row r="6" spans="2:11" ht="12.75">
      <c r="B6">
        <v>60</v>
      </c>
      <c r="C6">
        <v>693.8</v>
      </c>
      <c r="D6">
        <v>612.5</v>
      </c>
      <c r="E6">
        <v>581.3</v>
      </c>
      <c r="F6">
        <v>568.3</v>
      </c>
      <c r="G6">
        <v>560.4</v>
      </c>
      <c r="H6">
        <v>554.3</v>
      </c>
      <c r="I6">
        <v>546.5</v>
      </c>
      <c r="K6">
        <f t="shared" si="0"/>
        <v>4117.099999999999</v>
      </c>
    </row>
    <row r="7" spans="2:11" ht="12.75">
      <c r="B7">
        <v>75</v>
      </c>
      <c r="C7">
        <v>659</v>
      </c>
      <c r="D7">
        <v>593.3</v>
      </c>
      <c r="E7">
        <v>557.9</v>
      </c>
      <c r="F7">
        <v>536</v>
      </c>
      <c r="G7">
        <v>525.8</v>
      </c>
      <c r="H7">
        <v>518.3</v>
      </c>
      <c r="I7">
        <v>507.4</v>
      </c>
      <c r="K7">
        <f t="shared" si="0"/>
        <v>3897.7000000000003</v>
      </c>
    </row>
    <row r="8" spans="2:11" ht="12.75">
      <c r="B8">
        <v>90</v>
      </c>
      <c r="C8">
        <v>641.8</v>
      </c>
      <c r="D8">
        <v>575.3</v>
      </c>
      <c r="E8">
        <v>542.5</v>
      </c>
      <c r="F8">
        <v>526.7</v>
      </c>
      <c r="G8">
        <v>512.5</v>
      </c>
      <c r="H8">
        <v>496.5</v>
      </c>
      <c r="I8">
        <v>480.8</v>
      </c>
      <c r="K8">
        <f t="shared" si="0"/>
        <v>3776.1000000000004</v>
      </c>
    </row>
    <row r="9" spans="2:11" ht="12.75">
      <c r="B9">
        <v>110</v>
      </c>
      <c r="C9">
        <v>659.5</v>
      </c>
      <c r="D9">
        <v>589</v>
      </c>
      <c r="E9">
        <v>547.3</v>
      </c>
      <c r="F9">
        <v>516.4</v>
      </c>
      <c r="G9">
        <v>493.7</v>
      </c>
      <c r="H9">
        <v>478.4</v>
      </c>
      <c r="I9">
        <v>459.4</v>
      </c>
      <c r="K9">
        <f t="shared" si="0"/>
        <v>3743.7</v>
      </c>
    </row>
    <row r="10" spans="2:11" ht="12.75">
      <c r="B10">
        <v>120</v>
      </c>
      <c r="C10">
        <v>699</v>
      </c>
      <c r="D10">
        <v>608.6</v>
      </c>
      <c r="E10">
        <v>562.6</v>
      </c>
      <c r="F10">
        <v>527.4</v>
      </c>
      <c r="G10">
        <v>498.5</v>
      </c>
      <c r="H10">
        <v>474.9</v>
      </c>
      <c r="I10">
        <v>439.9</v>
      </c>
      <c r="K10">
        <f t="shared" si="0"/>
        <v>3810.9</v>
      </c>
    </row>
    <row r="11" spans="2:11" ht="12.75">
      <c r="B11">
        <v>135</v>
      </c>
      <c r="C11">
        <v>819.5</v>
      </c>
      <c r="D11">
        <v>662.8</v>
      </c>
      <c r="E11">
        <v>597.9</v>
      </c>
      <c r="F11">
        <v>557.7</v>
      </c>
      <c r="G11">
        <v>525.5</v>
      </c>
      <c r="H11">
        <v>497.6</v>
      </c>
      <c r="I11">
        <v>447.2</v>
      </c>
      <c r="K11">
        <f t="shared" si="0"/>
        <v>4108.2</v>
      </c>
    </row>
    <row r="12" spans="2:11" ht="12.75">
      <c r="B12">
        <v>150</v>
      </c>
      <c r="C12">
        <v>992.2</v>
      </c>
      <c r="D12">
        <v>775.3</v>
      </c>
      <c r="E12">
        <v>657.9</v>
      </c>
      <c r="F12">
        <v>598</v>
      </c>
      <c r="G12">
        <v>558.9</v>
      </c>
      <c r="H12">
        <v>527.2</v>
      </c>
      <c r="I12">
        <v>474.3</v>
      </c>
      <c r="K12">
        <f t="shared" si="0"/>
        <v>4583.8</v>
      </c>
    </row>
    <row r="13" spans="3:11" ht="12.75">
      <c r="C13">
        <v>1145.7</v>
      </c>
      <c r="D13">
        <v>895.2</v>
      </c>
      <c r="E13">
        <v>746.1</v>
      </c>
      <c r="F13">
        <v>653.5</v>
      </c>
      <c r="G13">
        <v>599.2</v>
      </c>
      <c r="H13">
        <v>561.5</v>
      </c>
      <c r="I13">
        <v>504.1</v>
      </c>
      <c r="K13">
        <f t="shared" si="0"/>
        <v>5105.3</v>
      </c>
    </row>
    <row r="14" spans="1:11" ht="12.75">
      <c r="A14" t="s">
        <v>17</v>
      </c>
      <c r="C14">
        <v>140.6</v>
      </c>
      <c r="D14">
        <v>146</v>
      </c>
      <c r="E14">
        <v>163.6</v>
      </c>
      <c r="F14">
        <v>170.1</v>
      </c>
      <c r="G14">
        <v>173.9</v>
      </c>
      <c r="H14">
        <v>174.9</v>
      </c>
      <c r="I14">
        <v>175</v>
      </c>
      <c r="K14">
        <f t="shared" si="0"/>
        <v>1144.1</v>
      </c>
    </row>
    <row r="17" ht="12.75">
      <c r="A17" s="11" t="b">
        <v>1</v>
      </c>
    </row>
    <row r="18" spans="1:11" ht="12.75">
      <c r="A18" t="s">
        <v>4</v>
      </c>
      <c r="B18" t="s">
        <v>6</v>
      </c>
      <c r="C18">
        <f aca="true" t="shared" si="1" ref="C18:I18">C3</f>
        <v>46.9</v>
      </c>
      <c r="D18">
        <f t="shared" si="1"/>
        <v>44.2</v>
      </c>
      <c r="E18">
        <f t="shared" si="1"/>
        <v>42.4</v>
      </c>
      <c r="F18">
        <f t="shared" si="1"/>
        <v>41.3</v>
      </c>
      <c r="G18">
        <f t="shared" si="1"/>
        <v>41</v>
      </c>
      <c r="H18">
        <f t="shared" si="1"/>
        <v>41.1</v>
      </c>
      <c r="I18">
        <f t="shared" si="1"/>
        <v>42.1</v>
      </c>
      <c r="J18" s="10" t="s">
        <v>14</v>
      </c>
      <c r="K18" t="s">
        <v>7</v>
      </c>
    </row>
    <row r="19" spans="2:10" ht="12.75">
      <c r="B19" t="s">
        <v>8</v>
      </c>
      <c r="C19">
        <f>3600/C4</f>
        <v>3.0521407376006784</v>
      </c>
      <c r="D19">
        <f aca="true" t="shared" si="2" ref="D19:I19">3600/D4</f>
        <v>3.687391170746697</v>
      </c>
      <c r="E19">
        <f t="shared" si="2"/>
        <v>3.9700044111160127</v>
      </c>
      <c r="F19">
        <f t="shared" si="2"/>
        <v>4.112875585513539</v>
      </c>
      <c r="G19">
        <f t="shared" si="2"/>
        <v>4.180213655364607</v>
      </c>
      <c r="H19">
        <f t="shared" si="2"/>
        <v>4.201680672268908</v>
      </c>
      <c r="I19">
        <f t="shared" si="2"/>
        <v>4.188969048173144</v>
      </c>
      <c r="J19" s="10" t="s">
        <v>2</v>
      </c>
    </row>
    <row r="20" spans="2:10" ht="12.75">
      <c r="B20" t="s">
        <v>9</v>
      </c>
      <c r="C20">
        <f>C19/COS(RADIANS(C18))</f>
        <v>4.466936761173756</v>
      </c>
      <c r="D20">
        <f aca="true" t="shared" si="3" ref="D20:I20">D19/COS(RADIANS(D18))</f>
        <v>5.143446241967758</v>
      </c>
      <c r="E20">
        <f t="shared" si="3"/>
        <v>5.376092761075034</v>
      </c>
      <c r="F20">
        <f t="shared" si="3"/>
        <v>5.474606602518336</v>
      </c>
      <c r="G20">
        <f t="shared" si="3"/>
        <v>5.538837408332235</v>
      </c>
      <c r="H20">
        <f t="shared" si="3"/>
        <v>5.575749452790629</v>
      </c>
      <c r="I20">
        <f t="shared" si="3"/>
        <v>5.645694666641856</v>
      </c>
      <c r="J20" s="10" t="s">
        <v>2</v>
      </c>
    </row>
    <row r="21" spans="1:10" ht="12.75">
      <c r="A21" t="s">
        <v>10</v>
      </c>
      <c r="B21" t="s">
        <v>6</v>
      </c>
      <c r="C21">
        <f aca="true" t="shared" si="4" ref="C21:I21">C14</f>
        <v>140.6</v>
      </c>
      <c r="D21">
        <f t="shared" si="4"/>
        <v>146</v>
      </c>
      <c r="E21">
        <f t="shared" si="4"/>
        <v>163.6</v>
      </c>
      <c r="F21">
        <f t="shared" si="4"/>
        <v>170.1</v>
      </c>
      <c r="G21">
        <f t="shared" si="4"/>
        <v>173.9</v>
      </c>
      <c r="H21">
        <f t="shared" si="4"/>
        <v>174.9</v>
      </c>
      <c r="I21">
        <f t="shared" si="4"/>
        <v>175</v>
      </c>
      <c r="J21" s="10" t="s">
        <v>14</v>
      </c>
    </row>
    <row r="22" spans="2:10" ht="12.75">
      <c r="B22" t="s">
        <v>8</v>
      </c>
      <c r="C22">
        <f>3600/C13</f>
        <v>3.1421838177533385</v>
      </c>
      <c r="D22">
        <f aca="true" t="shared" si="5" ref="D22:I22">3600/D13</f>
        <v>4.021447721179625</v>
      </c>
      <c r="E22">
        <f t="shared" si="5"/>
        <v>4.8250904704463204</v>
      </c>
      <c r="F22">
        <f t="shared" si="5"/>
        <v>5.508798775822494</v>
      </c>
      <c r="G22">
        <f t="shared" si="5"/>
        <v>6.008010680907876</v>
      </c>
      <c r="H22">
        <f t="shared" si="5"/>
        <v>6.41139804096171</v>
      </c>
      <c r="I22">
        <f t="shared" si="5"/>
        <v>7.141440190438405</v>
      </c>
      <c r="J22" s="10" t="s">
        <v>2</v>
      </c>
    </row>
    <row r="23" spans="2:10" ht="12.75">
      <c r="B23" t="s">
        <v>9</v>
      </c>
      <c r="C23">
        <f>C22/-COS(RADIANS(C21))</f>
        <v>4.066322372317773</v>
      </c>
      <c r="D23">
        <f aca="true" t="shared" si="6" ref="D23:I23">D22/-COS(RADIANS(D21))</f>
        <v>4.850742420256992</v>
      </c>
      <c r="E23">
        <f t="shared" si="6"/>
        <v>5.029730201480393</v>
      </c>
      <c r="F23">
        <f t="shared" si="6"/>
        <v>5.592068443129314</v>
      </c>
      <c r="G23">
        <f t="shared" si="6"/>
        <v>6.0422220798837625</v>
      </c>
      <c r="H23">
        <f t="shared" si="6"/>
        <v>6.436881232720697</v>
      </c>
      <c r="I23">
        <f t="shared" si="6"/>
        <v>7.1687193317914115</v>
      </c>
      <c r="J23" s="10" t="s">
        <v>2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L36" sqref="L36"/>
    </sheetView>
  </sheetViews>
  <sheetFormatPr defaultColWidth="9.140625" defaultRowHeight="12.75"/>
  <cols>
    <col min="8" max="8" width="11.7109375" style="0" customWidth="1"/>
  </cols>
  <sheetData>
    <row r="1" ht="12.75">
      <c r="A1" t="s">
        <v>13</v>
      </c>
    </row>
    <row r="2" spans="2:8" ht="13.5" thickBot="1">
      <c r="B2">
        <f>Meetbrief!C2</f>
        <v>6</v>
      </c>
      <c r="C2">
        <f>Meetbrief!D2</f>
        <v>8</v>
      </c>
      <c r="D2">
        <f>Meetbrief!E2</f>
        <v>10</v>
      </c>
      <c r="E2">
        <f>Meetbrief!F2</f>
        <v>12</v>
      </c>
      <c r="F2">
        <f>Meetbrief!G2</f>
        <v>14</v>
      </c>
      <c r="G2">
        <f>Meetbrief!H2</f>
        <v>16</v>
      </c>
      <c r="H2">
        <f>Meetbrief!I2</f>
        <v>20</v>
      </c>
    </row>
    <row r="3" spans="1:8" ht="12.75">
      <c r="A3">
        <f>Meetbrief!B5</f>
        <v>52</v>
      </c>
      <c r="B3" s="1">
        <f>3600/Meetbrief!C5</f>
        <v>4.830269690057695</v>
      </c>
      <c r="C3" s="2">
        <f>3600/Meetbrief!D5</f>
        <v>5.626758361988122</v>
      </c>
      <c r="D3" s="2">
        <f>3600/Meetbrief!E5</f>
        <v>5.9239756458779</v>
      </c>
      <c r="E3" s="2">
        <f>3600/Meetbrief!F5</f>
        <v>6.06366851945427</v>
      </c>
      <c r="F3" s="2">
        <f>3600/Meetbrief!G5</f>
        <v>6.142296536427231</v>
      </c>
      <c r="G3" s="2">
        <f>3600/Meetbrief!H5</f>
        <v>6.196213425129088</v>
      </c>
      <c r="H3" s="3">
        <f>3600/Meetbrief!I5</f>
        <v>6.254343293954134</v>
      </c>
    </row>
    <row r="4" spans="1:8" ht="12.75">
      <c r="A4">
        <f>Meetbrief!B6</f>
        <v>60</v>
      </c>
      <c r="B4" s="4">
        <f>3600/Meetbrief!C6</f>
        <v>5.188815220524647</v>
      </c>
      <c r="C4" s="5">
        <f>3600/Meetbrief!D6</f>
        <v>5.877551020408164</v>
      </c>
      <c r="D4" s="5">
        <f>3600/Meetbrief!E6</f>
        <v>6.19301565456735</v>
      </c>
      <c r="E4" s="5">
        <f>3600/Meetbrief!F6</f>
        <v>6.334682386063699</v>
      </c>
      <c r="F4" s="5">
        <f>3600/Meetbrief!G6</f>
        <v>6.4239828693790155</v>
      </c>
      <c r="G4" s="5">
        <f>3600/Meetbrief!H6</f>
        <v>6.494677972217211</v>
      </c>
      <c r="H4" s="6">
        <f>3600/Meetbrief!I6</f>
        <v>6.587374199451052</v>
      </c>
    </row>
    <row r="5" spans="1:8" ht="12.75">
      <c r="A5">
        <f>Meetbrief!B7</f>
        <v>75</v>
      </c>
      <c r="B5" s="4">
        <f>3600/Meetbrief!C7</f>
        <v>5.462822458270106</v>
      </c>
      <c r="C5" s="5">
        <f>3600/Meetbrief!D7</f>
        <v>6.067756615540199</v>
      </c>
      <c r="D5" s="5">
        <f>3600/Meetbrief!E7</f>
        <v>6.4527693134970425</v>
      </c>
      <c r="E5" s="5">
        <f>3600/Meetbrief!F7</f>
        <v>6.7164179104477615</v>
      </c>
      <c r="F5" s="5">
        <f>3600/Meetbrief!G7</f>
        <v>6.846709775580069</v>
      </c>
      <c r="G5" s="5">
        <f>3600/Meetbrief!H7</f>
        <v>6.945784294809957</v>
      </c>
      <c r="H5" s="6">
        <f>3600/Meetbrief!I7</f>
        <v>7.0949940875049275</v>
      </c>
    </row>
    <row r="6" spans="1:8" ht="12.75">
      <c r="A6">
        <f>Meetbrief!B8</f>
        <v>90</v>
      </c>
      <c r="B6" s="4">
        <f>3600/Meetbrief!C8</f>
        <v>5.609224057338735</v>
      </c>
      <c r="C6" s="5">
        <f>3600/Meetbrief!D8</f>
        <v>6.257604727968017</v>
      </c>
      <c r="D6" s="5">
        <f>3600/Meetbrief!E8</f>
        <v>6.635944700460829</v>
      </c>
      <c r="E6" s="5">
        <f>3600/Meetbrief!F8</f>
        <v>6.835010442377064</v>
      </c>
      <c r="F6" s="5">
        <f>3600/Meetbrief!G8</f>
        <v>7.024390243902439</v>
      </c>
      <c r="G6" s="5">
        <f>3600/Meetbrief!H8</f>
        <v>7.2507552870090635</v>
      </c>
      <c r="H6" s="6">
        <f>3600/Meetbrief!I8</f>
        <v>7.487520798668885</v>
      </c>
    </row>
    <row r="7" spans="1:8" ht="12.75">
      <c r="A7">
        <f>Meetbrief!B9</f>
        <v>110</v>
      </c>
      <c r="B7" s="4">
        <f>3600/Meetbrief!C9</f>
        <v>5.458680818802123</v>
      </c>
      <c r="C7" s="5">
        <f>3600/Meetbrief!D9</f>
        <v>6.112054329371817</v>
      </c>
      <c r="D7" s="5">
        <f>3600/Meetbrief!E9</f>
        <v>6.577745295084963</v>
      </c>
      <c r="E7" s="5">
        <f>3600/Meetbrief!F9</f>
        <v>6.971340046475601</v>
      </c>
      <c r="F7" s="5">
        <f>3600/Meetbrief!G9</f>
        <v>7.2918776584970635</v>
      </c>
      <c r="G7" s="5">
        <f>3600/Meetbrief!H9</f>
        <v>7.5250836120401345</v>
      </c>
      <c r="H7" s="6">
        <f>3600/Meetbrief!I9</f>
        <v>7.83630822812364</v>
      </c>
    </row>
    <row r="8" spans="1:8" ht="12.75">
      <c r="A8">
        <f>Meetbrief!B10</f>
        <v>120</v>
      </c>
      <c r="B8" s="4">
        <f>3600/Meetbrief!C10</f>
        <v>5.150214592274678</v>
      </c>
      <c r="C8" s="5">
        <f>3600/Meetbrief!D10</f>
        <v>5.915215248110417</v>
      </c>
      <c r="D8" s="5">
        <f>3600/Meetbrief!E10</f>
        <v>6.398862424457874</v>
      </c>
      <c r="E8" s="5">
        <f>3600/Meetbrief!F10</f>
        <v>6.825938566552901</v>
      </c>
      <c r="F8" s="5">
        <f>3600/Meetbrief!G10</f>
        <v>7.2216649949849545</v>
      </c>
      <c r="G8" s="5">
        <f>3600/Meetbrief!H10</f>
        <v>7.580543272267846</v>
      </c>
      <c r="H8" s="6">
        <f>3600/Meetbrief!I10</f>
        <v>8.18367810866106</v>
      </c>
    </row>
    <row r="9" spans="1:8" ht="12.75">
      <c r="A9">
        <f>Meetbrief!B11</f>
        <v>135</v>
      </c>
      <c r="B9" s="4">
        <f>3600/Meetbrief!C11</f>
        <v>4.392922513727883</v>
      </c>
      <c r="C9" s="5">
        <f>3600/Meetbrief!D11</f>
        <v>5.431502715751359</v>
      </c>
      <c r="D9" s="5">
        <f>3600/Meetbrief!E11</f>
        <v>6.021073758153538</v>
      </c>
      <c r="E9" s="5">
        <f>3600/Meetbrief!F11</f>
        <v>6.4550833781603005</v>
      </c>
      <c r="F9" s="5">
        <f>3600/Meetbrief!G11</f>
        <v>6.850618458610847</v>
      </c>
      <c r="G9" s="5">
        <f>3600/Meetbrief!H11</f>
        <v>7.234726688102894</v>
      </c>
      <c r="H9" s="6">
        <f>3600/Meetbrief!I11</f>
        <v>8.050089445438283</v>
      </c>
    </row>
    <row r="10" spans="1:8" ht="13.5" thickBot="1">
      <c r="A10">
        <f>Meetbrief!B12</f>
        <v>150</v>
      </c>
      <c r="B10" s="7">
        <f>3600/Meetbrief!C12</f>
        <v>3.6283007458173753</v>
      </c>
      <c r="C10" s="8">
        <f>3600/Meetbrief!D12</f>
        <v>4.643363859151297</v>
      </c>
      <c r="D10" s="8">
        <f>3600/Meetbrief!E12</f>
        <v>5.471956224350206</v>
      </c>
      <c r="E10" s="8">
        <f>3600/Meetbrief!F12</f>
        <v>6.0200668896321075</v>
      </c>
      <c r="F10" s="8">
        <f>3600/Meetbrief!G12</f>
        <v>6.4412238325281805</v>
      </c>
      <c r="G10" s="8">
        <f>3600/Meetbrief!H12</f>
        <v>6.828528072837632</v>
      </c>
      <c r="H10" s="9">
        <f>3600/Meetbrief!I12</f>
        <v>7.590132827324478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E14" sqref="E14"/>
    </sheetView>
  </sheetViews>
  <sheetFormatPr defaultColWidth="9.140625" defaultRowHeight="12.75"/>
  <sheetData>
    <row r="1" ht="12.75">
      <c r="A1" t="s">
        <v>15</v>
      </c>
    </row>
    <row r="3" spans="1:10" ht="12.75">
      <c r="A3" t="s">
        <v>1</v>
      </c>
      <c r="C3">
        <v>6</v>
      </c>
      <c r="D3">
        <v>8</v>
      </c>
      <c r="E3">
        <v>10</v>
      </c>
      <c r="F3">
        <v>12</v>
      </c>
      <c r="G3">
        <v>14</v>
      </c>
      <c r="H3">
        <v>16</v>
      </c>
      <c r="I3">
        <v>20</v>
      </c>
      <c r="J3" s="10" t="s">
        <v>2</v>
      </c>
    </row>
    <row r="5" spans="1:10" ht="12.75">
      <c r="A5" s="11" t="s">
        <v>16</v>
      </c>
      <c r="J5" s="10"/>
    </row>
    <row r="6" spans="1:10" ht="12.75">
      <c r="A6" t="s">
        <v>4</v>
      </c>
      <c r="B6" t="s">
        <v>11</v>
      </c>
      <c r="C6" s="12">
        <f>SQRT(SUMSQ(Meetbrief!C20,Meetbrief!C2)-2*Meetbrief!C20*Meetbrief!C2*COS(PI()-RADIANS(Meetbrief!C18)))</f>
        <v>9.621809231092334</v>
      </c>
      <c r="D6" s="12">
        <f>SQRT(SUMSQ(Meetbrief!D20,Meetbrief!D2)-2*Meetbrief!D20*Meetbrief!D2*COS(PI()-RADIANS(Meetbrief!D18)))</f>
        <v>12.225109323681298</v>
      </c>
      <c r="E6" s="12">
        <f>SQRT(SUMSQ(Meetbrief!E20,Meetbrief!E2)-2*Meetbrief!E20*Meetbrief!E2*COS(PI()-RADIANS(Meetbrief!E18)))</f>
        <v>14.432687261837403</v>
      </c>
      <c r="F6" s="12">
        <f>SQRT(SUMSQ(Meetbrief!F20,Meetbrief!F2)-2*Meetbrief!F20*Meetbrief!F2*COS(PI()-RADIANS(Meetbrief!F18)))</f>
        <v>16.513035199643408</v>
      </c>
      <c r="G6" s="12">
        <f>SQRT(SUMSQ(Meetbrief!G20,Meetbrief!G2)-2*Meetbrief!G20*Meetbrief!G2*COS(PI()-RADIANS(Meetbrief!G18)))</f>
        <v>18.53981397388198</v>
      </c>
      <c r="H6" s="12">
        <f>SQRT(SUMSQ(Meetbrief!H20,Meetbrief!H2)-2*Meetbrief!H20*Meetbrief!H2*COS(PI()-RADIANS(Meetbrief!H18)))</f>
        <v>20.531506605042406</v>
      </c>
      <c r="I6" s="12">
        <f>SQRT(SUMSQ(Meetbrief!I20,Meetbrief!I2)-2*Meetbrief!I20*Meetbrief!I2*COS(PI()-RADIANS(Meetbrief!I18)))</f>
        <v>24.48331330101941</v>
      </c>
      <c r="J6" s="10" t="s">
        <v>2</v>
      </c>
    </row>
    <row r="7" spans="2:10" ht="12.75">
      <c r="B7" t="s">
        <v>12</v>
      </c>
      <c r="C7" s="12">
        <f>DEGREES(ASIN(Meetbrief!C2/C6*SIN(RADIANS(Meetbrief!C18))))</f>
        <v>27.08533473453632</v>
      </c>
      <c r="D7" s="12">
        <f>DEGREES(ASIN(Meetbrief!D2/D6*SIN(RADIANS(Meetbrief!D18))))</f>
        <v>27.143360971861743</v>
      </c>
      <c r="E7" s="12">
        <f>DEGREES(ASIN(Meetbrief!E2/E6*SIN(RADIANS(Meetbrief!E18))))</f>
        <v>27.85302046056861</v>
      </c>
      <c r="F7" s="12">
        <f>DEGREES(ASIN(Meetbrief!F2/F6*SIN(RADIANS(Meetbrief!F18))))</f>
        <v>28.660737107557292</v>
      </c>
      <c r="G7" s="12">
        <f>DEGREES(ASIN(Meetbrief!G2/G6*SIN(RADIANS(Meetbrief!G18))))</f>
        <v>29.69685090211774</v>
      </c>
      <c r="H7" s="12">
        <f>DEGREES(ASIN(Meetbrief!H2/H6*SIN(RADIANS(Meetbrief!H18))))</f>
        <v>30.816221129521452</v>
      </c>
      <c r="I7" s="12">
        <f>DEGREES(ASIN(Meetbrief!I2/I6*SIN(RADIANS(Meetbrief!I18))))</f>
        <v>33.206629674270225</v>
      </c>
      <c r="J7" s="10" t="s">
        <v>14</v>
      </c>
    </row>
    <row r="8" spans="1:10" ht="12.75">
      <c r="A8" t="s">
        <v>10</v>
      </c>
      <c r="B8" t="s">
        <v>11</v>
      </c>
      <c r="C8" s="12">
        <f>SQRT(SUMSQ(Meetbrief!C23,Meetbrief!C2)-2*Meetbrief!C23*Meetbrief!C2*COS(PI()-RADIANS(Meetbrief!C21)))</f>
        <v>3.8508144362682515</v>
      </c>
      <c r="D8" s="12">
        <f>SQRT(SUMSQ(Meetbrief!D23,Meetbrief!D2)-2*Meetbrief!D23*Meetbrief!D2*COS(PI()-RADIANS(Meetbrief!D21)))</f>
        <v>4.8152402316817655</v>
      </c>
      <c r="E8" s="12">
        <f>SQRT(SUMSQ(Meetbrief!E23,Meetbrief!E2)-2*Meetbrief!E23*Meetbrief!E2*COS(PI()-RADIANS(Meetbrief!E21)))</f>
        <v>5.366225534838952</v>
      </c>
      <c r="F8" s="12">
        <f>SQRT(SUMSQ(Meetbrief!F23,Meetbrief!F2)-2*Meetbrief!F23*Meetbrief!F2*COS(PI()-RADIANS(Meetbrief!F21)))</f>
        <v>6.562016370971871</v>
      </c>
      <c r="G8" s="12">
        <f>SQRT(SUMSQ(Meetbrief!G23,Meetbrief!G2)-2*Meetbrief!G23*Meetbrief!G2*COS(PI()-RADIANS(Meetbrief!G21)))</f>
        <v>8.017739618945875</v>
      </c>
      <c r="H8" s="12">
        <f>SQRT(SUMSQ(Meetbrief!H23,Meetbrief!H2)-2*Meetbrief!H23*Meetbrief!H2*COS(PI()-RADIANS(Meetbrief!H21)))</f>
        <v>9.605659930133752</v>
      </c>
      <c r="I8" s="12">
        <f>SQRT(SUMSQ(Meetbrief!I23,Meetbrief!I2)-2*Meetbrief!I23*Meetbrief!I2*COS(PI()-RADIANS(Meetbrief!I21)))</f>
        <v>12.87373019914833</v>
      </c>
      <c r="J8" s="10" t="s">
        <v>2</v>
      </c>
    </row>
    <row r="9" spans="2:10" ht="12.75">
      <c r="B9" t="s">
        <v>12</v>
      </c>
      <c r="C9" s="12">
        <f>Meetbrief!C21-DEGREES(ASIN(Meetbrief!C23/C8*SIN(RADIANS(Meetbrief!C21))))</f>
        <v>98.51342642723914</v>
      </c>
      <c r="D9" s="12">
        <f>Meetbrief!D21-DEGREES(ASIN(Meetbrief!D23/D8*SIN(RADIANS(Meetbrief!D21))))</f>
        <v>111.71458337142707</v>
      </c>
      <c r="E9" s="12">
        <f>Meetbrief!E21-DEGREES(ASIN(Meetbrief!E23/E8*SIN(RADIANS(Meetbrief!E21))))</f>
        <v>148.25462085015832</v>
      </c>
      <c r="F9" s="12">
        <f>Meetbrief!F21-DEGREES(ASIN(Meetbrief!F23/F8*SIN(RADIANS(Meetbrief!F21))))</f>
        <v>161.6749324016478</v>
      </c>
      <c r="G9" s="12">
        <f>Meetbrief!G21-DEGREES(ASIN(Meetbrief!G23/G8*SIN(RADIANS(Meetbrief!G21))))</f>
        <v>169.3067603613864</v>
      </c>
      <c r="H9" s="12">
        <f>Meetbrief!H21-DEGREES(ASIN(Meetbrief!H23/H8*SIN(RADIANS(Meetbrief!H21))))</f>
        <v>171.4849111756066</v>
      </c>
      <c r="I9" s="12">
        <f>Meetbrief!I21-DEGREES(ASIN(Meetbrief!I23/I8*SIN(RADIANS(Meetbrief!I21))))</f>
        <v>172.2181964788147</v>
      </c>
      <c r="J9" s="10" t="s">
        <v>14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Fun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HNM</dc:creator>
  <cp:keywords/>
  <dc:description/>
  <cp:lastModifiedBy>Nijs</cp:lastModifiedBy>
  <cp:lastPrinted>1997-12-08T15:56:21Z</cp:lastPrinted>
  <dcterms:created xsi:type="dcterms:W3CDTF">1997-12-07T16:30:20Z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